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16" windowWidth="23720" windowHeight="20080" tabRatio="500" activeTab="0"/>
  </bookViews>
  <sheets>
    <sheet name="urlaub.xls" sheetId="1" r:id="rId1"/>
  </sheets>
  <definedNames>
    <definedName name="_xlnm.Print_Area" localSheetId="0">'urlaub.xls'!$A$1:$G$47</definedName>
  </definedNames>
  <calcPr fullCalcOnLoad="1"/>
</workbook>
</file>

<file path=xl/sharedStrings.xml><?xml version="1.0" encoding="utf-8"?>
<sst xmlns="http://schemas.openxmlformats.org/spreadsheetml/2006/main" count="44" uniqueCount="38">
  <si>
    <t>BERECHNUNG DES URLAUBSANSPRUCHES IM KALENDERJAHR</t>
  </si>
  <si>
    <t>(ab dem vollendeten 18. Lebensjahr)</t>
  </si>
  <si>
    <t>Urlaubstage (5 Tage/Woche)</t>
  </si>
  <si>
    <t>Arbeitstage pro Woche (gegebenenfalls Durchschnitt)</t>
  </si>
  <si>
    <t>nein</t>
  </si>
  <si>
    <t xml:space="preserve">     35 Arbeitstage nicht überschreiten. Diese Höchstgrenze gilt nicht für Zusatzurlaub aus Schicht- bzw. Wechselschichtarbeit!</t>
  </si>
  <si>
    <t>*    Bitte beachten: Erholungsurlaub bei der 5-Tage-Woche und Zusatzurlaub (Gesamturlaub) dürfen im Kalenderjahr zusammen</t>
  </si>
  <si>
    <t>Version 1.5 25.07.2012</t>
  </si>
  <si>
    <t>+/- freie Tage im Jahr</t>
  </si>
  <si>
    <t>Urlaubstage**</t>
  </si>
  <si>
    <t>Zusatzurlaub Schwerbehinderte   ja/nein</t>
  </si>
  <si>
    <t>Zahl der vollen Beschäftigungsmonate im Urlaubsjahr</t>
  </si>
  <si>
    <t>Tage**</t>
  </si>
  <si>
    <t xml:space="preserve">     Urlaubstag aufgerundet. Bruchteile darunter verfallen nicht, sondern sind durch Freizeit (oder Vergütung) auszugleichen.   </t>
  </si>
  <si>
    <t>Beschäftigungsumfang</t>
  </si>
  <si>
    <t>%</t>
  </si>
  <si>
    <t>Zwischenrechnung Zusatzurlaub aus Nachtarbeitsstunden</t>
  </si>
  <si>
    <t>im Kalenderjahr 2012 das 40. Lebensjahr bei demselben DG vollendet?</t>
  </si>
  <si>
    <t>Erstellt von Wolfram Schiering; alle Rechenergebnisse ohne Gewähr!</t>
  </si>
  <si>
    <t>in diesem Kalenderjahr vollendetes Lebensjahr</t>
  </si>
  <si>
    <t>auf der Grundlage des Tarifabschlusses des öffentlichen Dienstes vom 31.03.2012</t>
  </si>
  <si>
    <t>(nicht aus Schichtarbeit)</t>
  </si>
  <si>
    <t>tarifliche Arbeitszeit</t>
  </si>
  <si>
    <t>geleistete Nachtarbeitstunden</t>
  </si>
  <si>
    <t>Durchschnittsberechnung: Anzahl Arbeitstage im Kalenderjahr dividiert duch 52 Wochen</t>
  </si>
  <si>
    <t>Urlaubsanspruch gesamt</t>
  </si>
  <si>
    <t>**  Ergeben sich bei der Berechnung Bruchteile, die mindestens einen halben Tag ergeben, so werden diese auf einen vollen</t>
  </si>
  <si>
    <t>Zusatzurlaub aus Schicht- / Wechselschichtarbeit</t>
  </si>
  <si>
    <t>Zusatzurlaub aus Nachtarbeitsstunden (Berechnungsdaten unten eingeben)</t>
  </si>
  <si>
    <t>Anspruch Zusatzurlaub</t>
  </si>
  <si>
    <t>Zwischenergebnis Erholungsurlaub</t>
  </si>
  <si>
    <t>Urlaubsanspruch Erholungsurlaub im Kalenderjahr:</t>
  </si>
  <si>
    <t>Urlaubsanspruch Zusatzurlaub im Kalenderjahr:</t>
  </si>
  <si>
    <t>Tage</t>
  </si>
  <si>
    <t>ggf. zusätzliche freie Tage</t>
  </si>
  <si>
    <t>nein</t>
  </si>
  <si>
    <t>Zwischenergebnis Zusatzurlaub</t>
  </si>
  <si>
    <t>Hinweis: Für AVR Anlagen 30 bis 33; Daten nur in die grau unterlegten Felder eingeben!</t>
  </si>
</sst>
</file>

<file path=xl/styles.xml><?xml version="1.0" encoding="utf-8"?>
<styleSheet xmlns="http://schemas.openxmlformats.org/spreadsheetml/2006/main">
  <numFmts count="2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m/d/yy"/>
    <numFmt numFmtId="181" formatCode="d\-mmm\-yy"/>
    <numFmt numFmtId="182" formatCode="d\-mmm"/>
    <numFmt numFmtId="183" formatCode="mmm\-yy"/>
    <numFmt numFmtId="184" formatCode="m/d/yy\ h:mm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b/>
      <sz val="12"/>
      <name val="Geneva"/>
      <family val="0"/>
    </font>
    <font>
      <sz val="8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9"/>
      <color indexed="60"/>
      <name val="Geneva"/>
      <family val="0"/>
    </font>
    <font>
      <sz val="9"/>
      <color indexed="16"/>
      <name val="Geneva"/>
      <family val="0"/>
    </font>
    <font>
      <b/>
      <sz val="12"/>
      <color indexed="16"/>
      <name val="Geneva"/>
      <family val="0"/>
    </font>
    <font>
      <sz val="8"/>
      <name val="Geneva"/>
      <family val="0"/>
    </font>
    <font>
      <sz val="6"/>
      <name val="Geneva"/>
      <family val="0"/>
    </font>
    <font>
      <b/>
      <sz val="9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" fontId="4" fillId="0" borderId="0" applyNumberFormat="0" applyFont="0" applyFill="0" applyBorder="0" applyAlignment="0" applyProtection="0"/>
    <xf numFmtId="40" fontId="4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4" fillId="0" borderId="0" applyNumberFormat="0" applyFont="0" applyFill="0" applyBorder="0" applyAlignment="0" applyProtection="0"/>
  </cellStyleXfs>
  <cellXfs count="39">
    <xf numFmtId="0" fontId="0" fillId="0" borderId="0" xfId="0" applyAlignment="1">
      <alignment vertical="top"/>
    </xf>
    <xf numFmtId="0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left" vertical="top"/>
    </xf>
    <xf numFmtId="2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right" vertical="top"/>
    </xf>
    <xf numFmtId="1" fontId="1" fillId="2" borderId="1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vertical="top"/>
    </xf>
    <xf numFmtId="0" fontId="5" fillId="2" borderId="1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vertical="top"/>
    </xf>
    <xf numFmtId="0" fontId="11" fillId="0" borderId="0" xfId="0" applyNumberFormat="1" applyFont="1" applyAlignment="1">
      <alignment vertical="top"/>
    </xf>
    <xf numFmtId="0" fontId="12" fillId="0" borderId="0" xfId="0" applyNumberFormat="1" applyFont="1" applyAlignment="1">
      <alignment horizontal="right" vertical="top"/>
    </xf>
    <xf numFmtId="2" fontId="12" fillId="0" borderId="0" xfId="0" applyNumberFormat="1" applyFont="1" applyBorder="1" applyAlignment="1">
      <alignment horizontal="center" vertical="top"/>
    </xf>
    <xf numFmtId="0" fontId="12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2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right" vertical="top"/>
    </xf>
    <xf numFmtId="0" fontId="13" fillId="0" borderId="0" xfId="0" applyFont="1" applyAlignment="1">
      <alignment vertical="top"/>
    </xf>
    <xf numFmtId="0" fontId="14" fillId="0" borderId="0" xfId="0" applyNumberFormat="1" applyFont="1" applyAlignment="1">
      <alignment horizontal="right" vertical="top"/>
    </xf>
    <xf numFmtId="2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1" fontId="1" fillId="0" borderId="0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8"/>
  <sheetViews>
    <sheetView tabSelected="1" zoomScale="150" zoomScaleNormal="150" workbookViewId="0" topLeftCell="A1">
      <selection activeCell="E9" sqref="E9"/>
    </sheetView>
  </sheetViews>
  <sheetFormatPr defaultColWidth="11.00390625" defaultRowHeight="12.75"/>
  <cols>
    <col min="1" max="1" width="26.75390625" style="0" customWidth="1"/>
    <col min="4" max="4" width="3.75390625" style="0" customWidth="1"/>
    <col min="5" max="6" width="8.75390625" style="0" customWidth="1"/>
    <col min="7" max="7" width="19.75390625" style="0" customWidth="1"/>
  </cols>
  <sheetData>
    <row r="3" spans="1:7" ht="19.5" customHeight="1">
      <c r="A3" s="28" t="s">
        <v>0</v>
      </c>
      <c r="B3" s="1"/>
      <c r="C3" s="1"/>
      <c r="E3" s="3"/>
      <c r="F3" s="4"/>
      <c r="G3" s="29" t="s">
        <v>1</v>
      </c>
    </row>
    <row r="4" spans="1:7" ht="19.5" customHeight="1">
      <c r="A4" s="37" t="s">
        <v>20</v>
      </c>
      <c r="B4" s="1"/>
      <c r="C4" s="1"/>
      <c r="E4" s="3"/>
      <c r="F4" s="4"/>
      <c r="G4" s="29"/>
    </row>
    <row r="5" spans="1:7" ht="13.5" customHeight="1">
      <c r="A5" t="s">
        <v>18</v>
      </c>
      <c r="B5" s="1"/>
      <c r="C5" s="1"/>
      <c r="D5" s="2"/>
      <c r="E5" s="3"/>
      <c r="F5" s="4"/>
      <c r="G5" s="1" t="s">
        <v>7</v>
      </c>
    </row>
    <row r="7" ht="13.5" customHeight="1">
      <c r="A7" s="21" t="s">
        <v>37</v>
      </c>
    </row>
    <row r="9" spans="1:7" ht="15.75" customHeight="1">
      <c r="A9" s="1"/>
      <c r="B9" s="1"/>
      <c r="C9" s="5" t="s">
        <v>19</v>
      </c>
      <c r="D9" s="1"/>
      <c r="E9" s="6">
        <v>23</v>
      </c>
      <c r="F9" s="4">
        <f>IF(E9&gt;17,IF(E27="nein",IF(E9&lt;30,29+F10,IF(E9&lt;55,29+F10,30)),IF(E9&lt;30,29+F10,IF(E9&lt;55,29+F10,30))+5),"ab 18!")</f>
        <v>29</v>
      </c>
      <c r="G9" s="1" t="s">
        <v>2</v>
      </c>
    </row>
    <row r="10" spans="1:7" ht="15.75" customHeight="1">
      <c r="A10" s="1"/>
      <c r="B10" s="1"/>
      <c r="C10" s="5" t="s">
        <v>17</v>
      </c>
      <c r="D10" s="1"/>
      <c r="E10" s="6" t="s">
        <v>4</v>
      </c>
      <c r="F10" s="4">
        <f>IF(E9&gt;54,0,IF(E10="nein",0,1))</f>
        <v>0</v>
      </c>
      <c r="G10" s="1"/>
    </row>
    <row r="11" spans="1:7" ht="15.75" customHeight="1">
      <c r="A11" s="1"/>
      <c r="B11" s="1"/>
      <c r="C11" s="5"/>
      <c r="D11" s="1"/>
      <c r="E11" s="38"/>
      <c r="F11" s="4"/>
      <c r="G11" s="1"/>
    </row>
    <row r="12" spans="5:6" ht="13.5" customHeight="1">
      <c r="E12" s="3"/>
      <c r="F12" s="7"/>
    </row>
    <row r="13" spans="1:7" ht="15.75" customHeight="1">
      <c r="A13" s="1"/>
      <c r="B13" s="1"/>
      <c r="C13" s="5" t="s">
        <v>28</v>
      </c>
      <c r="F13" s="17">
        <f>E43</f>
        <v>0</v>
      </c>
      <c r="G13" s="1" t="s">
        <v>2</v>
      </c>
    </row>
    <row r="14" spans="5:6" ht="6.75" customHeight="1">
      <c r="E14" s="3"/>
      <c r="F14" s="7"/>
    </row>
    <row r="15" spans="1:7" ht="15.75" customHeight="1">
      <c r="A15" s="1"/>
      <c r="B15" s="1"/>
      <c r="C15" s="5" t="s">
        <v>27</v>
      </c>
      <c r="E15" s="16">
        <v>0</v>
      </c>
      <c r="F15" s="18">
        <f>IF(E15&gt;6,6,E15)</f>
        <v>0</v>
      </c>
      <c r="G15" s="1" t="s">
        <v>2</v>
      </c>
    </row>
    <row r="16" spans="5:6" ht="6.75" customHeight="1">
      <c r="E16" s="3"/>
      <c r="F16" s="4"/>
    </row>
    <row r="17" spans="2:7" ht="13.5" customHeight="1">
      <c r="B17" s="1"/>
      <c r="C17" s="5" t="s">
        <v>29</v>
      </c>
      <c r="D17" s="1"/>
      <c r="F17" s="36">
        <f>IF((F13+F15)&gt;6,6,(F13+F15))</f>
        <v>0</v>
      </c>
      <c r="G17" s="1" t="s">
        <v>2</v>
      </c>
    </row>
    <row r="19" spans="1:7" ht="15.75" customHeight="1">
      <c r="A19" s="1"/>
      <c r="B19" s="1"/>
      <c r="C19" s="5" t="s">
        <v>3</v>
      </c>
      <c r="D19" s="1"/>
      <c r="E19" s="8">
        <v>5</v>
      </c>
      <c r="F19" s="9">
        <f>ROUND((E19-5)*52,0)</f>
        <v>0</v>
      </c>
      <c r="G19" s="1" t="s">
        <v>8</v>
      </c>
    </row>
    <row r="20" spans="1:7" ht="15.75" customHeight="1">
      <c r="A20" s="30"/>
      <c r="B20" s="1"/>
      <c r="C20" s="31" t="s">
        <v>24</v>
      </c>
      <c r="D20" s="1"/>
      <c r="E20" s="27"/>
      <c r="F20" s="9"/>
      <c r="G20" s="1"/>
    </row>
    <row r="21" ht="6.75" customHeight="1"/>
    <row r="22" spans="1:7" ht="15.75" customHeight="1">
      <c r="A22" s="1"/>
      <c r="B22" s="1"/>
      <c r="C22" s="5" t="s">
        <v>34</v>
      </c>
      <c r="D22" s="1"/>
      <c r="E22" s="8">
        <v>0</v>
      </c>
      <c r="F22" s="9">
        <f>E22*-1+F19</f>
        <v>0</v>
      </c>
      <c r="G22" s="1" t="s">
        <v>8</v>
      </c>
    </row>
    <row r="24" spans="2:7" ht="13.5" customHeight="1">
      <c r="B24" s="1"/>
      <c r="C24" s="5" t="s">
        <v>30</v>
      </c>
      <c r="D24" s="1"/>
      <c r="E24" s="3">
        <f>IF(F24-ROUND(F24,0)&gt;=0,F24,ROUND(F24,0))</f>
        <v>29.001</v>
      </c>
      <c r="F24" s="9">
        <f>(F9)+(F9)*F22/260+0.001</f>
        <v>29.001</v>
      </c>
      <c r="G24" s="1" t="s">
        <v>9</v>
      </c>
    </row>
    <row r="25" spans="2:7" ht="13.5" customHeight="1">
      <c r="B25" s="1"/>
      <c r="C25" s="5" t="s">
        <v>36</v>
      </c>
      <c r="D25" s="1"/>
      <c r="E25" s="3">
        <f>IF(F25&gt;6,6,IF(F25-ROUND(F25,0)&gt;=0,F25,ROUND(F25,0)))</f>
        <v>0.002</v>
      </c>
      <c r="F25" s="9">
        <f>IF((IF((F15)+(F15)*F22/260+0.001&gt;6,6,(F15)+(F15)*F22/260+0.001))+(IF((F13)+(F13)*F22/260+0.001&gt;4,4,(F13)+(F13)*F22/260+0.001))&gt;6,6,(IF((F15)+(F15)*F22/260+0.001&gt;6,6,(F15)+(F15)*F22/260+0.001))+(IF((F13)+(F13)*F22/260+0.001&gt;4,4,(F13)+(F13)*F22/260+0.001)))</f>
        <v>0.002</v>
      </c>
      <c r="G25" s="1" t="s">
        <v>9</v>
      </c>
    </row>
    <row r="27" spans="1:6" ht="15.75" customHeight="1">
      <c r="A27" s="1"/>
      <c r="B27" s="1"/>
      <c r="C27" s="5" t="s">
        <v>10</v>
      </c>
      <c r="E27" s="6" t="s">
        <v>35</v>
      </c>
      <c r="F27" s="3"/>
    </row>
    <row r="29" spans="1:6" ht="13.5" customHeight="1">
      <c r="A29" s="1"/>
      <c r="B29" s="1"/>
      <c r="C29" s="5" t="s">
        <v>11</v>
      </c>
      <c r="E29" s="10">
        <v>12</v>
      </c>
      <c r="F29" s="11" t="str">
        <f>IF(E29&gt;12,"ungültige Eingabe!",".")</f>
        <v>.</v>
      </c>
    </row>
    <row r="31" spans="1:6" ht="13.5" customHeight="1">
      <c r="A31" s="1"/>
      <c r="B31" s="1"/>
      <c r="C31" s="5" t="s">
        <v>31</v>
      </c>
      <c r="D31" s="1"/>
      <c r="E31" s="20">
        <f>IF(F24*E29/12-ROUND(F24*E29/12,0)&gt;=0,F24*E29/12,ROUND(F24*E29/12,0))</f>
        <v>29.001</v>
      </c>
      <c r="F31" s="4" t="s">
        <v>33</v>
      </c>
    </row>
    <row r="32" spans="1:6" ht="13.5" customHeight="1">
      <c r="A32" s="1"/>
      <c r="B32" s="1"/>
      <c r="C32" s="5" t="s">
        <v>32</v>
      </c>
      <c r="D32" s="1"/>
      <c r="E32" s="20">
        <f>E25</f>
        <v>0.002</v>
      </c>
      <c r="F32" s="4" t="s">
        <v>33</v>
      </c>
    </row>
    <row r="33" spans="1:6" ht="19.5" customHeight="1">
      <c r="A33" s="1"/>
      <c r="B33" s="1"/>
      <c r="C33" s="12"/>
      <c r="D33" s="1"/>
      <c r="E33" s="19"/>
      <c r="F33" s="13"/>
    </row>
    <row r="34" spans="1:6" ht="19.5" customHeight="1">
      <c r="A34" s="1"/>
      <c r="B34" s="22"/>
      <c r="C34" s="23" t="s">
        <v>25</v>
      </c>
      <c r="D34" s="22"/>
      <c r="E34" s="24">
        <f>IF((E32+E31)-ROUND((E32+E31),0)&gt;=0,(E32+E31),ROUND((E32+E31),0))</f>
        <v>29.003</v>
      </c>
      <c r="F34" s="25" t="s">
        <v>12</v>
      </c>
    </row>
    <row r="35" spans="1:6" ht="13.5" customHeight="1">
      <c r="A35" s="1"/>
      <c r="B35" s="22"/>
      <c r="C35" s="23"/>
      <c r="D35" s="22"/>
      <c r="E35" s="24"/>
      <c r="F35" s="25"/>
    </row>
    <row r="36" spans="1:6" ht="13.5" customHeight="1">
      <c r="A36" s="26" t="s">
        <v>6</v>
      </c>
      <c r="B36" s="22"/>
      <c r="C36" s="23"/>
      <c r="D36" s="22"/>
      <c r="E36" s="24"/>
      <c r="F36" s="25"/>
    </row>
    <row r="37" ht="12.75">
      <c r="A37" s="26" t="s">
        <v>5</v>
      </c>
    </row>
    <row r="38" spans="1:7" ht="13.5" customHeight="1">
      <c r="A38" s="1" t="s">
        <v>26</v>
      </c>
      <c r="B38" s="1"/>
      <c r="C38" s="1"/>
      <c r="D38" s="1"/>
      <c r="E38" s="1"/>
      <c r="F38" s="1"/>
      <c r="G38" s="1"/>
    </row>
    <row r="39" spans="1:7" ht="13.5" customHeight="1">
      <c r="A39" s="1" t="s">
        <v>13</v>
      </c>
      <c r="B39" s="1"/>
      <c r="C39" s="1"/>
      <c r="D39" s="1"/>
      <c r="E39" s="1"/>
      <c r="F39" s="1"/>
      <c r="G39" s="1"/>
    </row>
    <row r="43" spans="3:7" ht="12.75">
      <c r="C43" s="5" t="s">
        <v>16</v>
      </c>
      <c r="E43" s="35">
        <f>IF(F43&lt;(150*F46/F45),0,IF(F43&lt;(300*F46/F45),1,IF(F43&lt;(450*F46/F45),2,IF(F43&lt;(600*F46/F45),3,4))))</f>
        <v>0</v>
      </c>
      <c r="F43" s="32">
        <v>0</v>
      </c>
      <c r="G43" s="26" t="s">
        <v>23</v>
      </c>
    </row>
    <row r="44" spans="6:7" ht="12.75">
      <c r="F44" s="15"/>
      <c r="G44" s="26" t="s">
        <v>21</v>
      </c>
    </row>
    <row r="45" spans="6:7" ht="12.75">
      <c r="F45" s="32">
        <v>39</v>
      </c>
      <c r="G45" s="26" t="s">
        <v>22</v>
      </c>
    </row>
    <row r="46" spans="4:7" ht="12.75">
      <c r="D46" s="14" t="s">
        <v>15</v>
      </c>
      <c r="E46" s="34">
        <f>F46*100/F45</f>
        <v>100</v>
      </c>
      <c r="F46" s="33">
        <v>39</v>
      </c>
      <c r="G46" s="26" t="s">
        <v>14</v>
      </c>
    </row>
    <row r="48" ht="12.75">
      <c r="C48" s="5"/>
    </row>
  </sheetData>
  <printOptions gridLines="1"/>
  <pageMargins left="0.5" right="0.5" top="0.5" bottom="0.5" header="0.5" footer="0.5"/>
  <pageSetup fitToHeight="1" fitToWidth="1" orientation="portrait" paperSize="9" scale="83"/>
  <headerFooter alignWithMargins="0">
    <oddHeader>&amp;C&amp;F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DiAG-MAV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DiAG-MAV DiAG-MAV</dc:creator>
  <cp:keywords/>
  <dc:description/>
  <cp:lastModifiedBy>Wolfram Schiering</cp:lastModifiedBy>
  <cp:lastPrinted>2012-07-25T06:11:59Z</cp:lastPrinted>
  <dcterms:created xsi:type="dcterms:W3CDTF">2008-02-18T08:34:14Z</dcterms:created>
  <dcterms:modified xsi:type="dcterms:W3CDTF">2012-07-25T06:12:18Z</dcterms:modified>
  <cp:category/>
  <cp:version/>
  <cp:contentType/>
  <cp:contentStatus/>
</cp:coreProperties>
</file>